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codeName="ThisWorkbook"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B63882FA-C83C-41DC-BA96-19002E665B76}" xr6:coauthVersionLast="47" xr6:coauthVersionMax="47" xr10:uidLastSave="{00000000-0000-0000-0000-000000000000}"/>
  <bookViews>
    <workbookView xWindow="-108" yWindow="-108" windowWidth="23256" windowHeight="12456" firstSheet="1" activeTab="1" xr2:uid="{00000000-000D-0000-FFFF-FFFF00000000}"/>
  </bookViews>
  <sheets>
    <sheet name="base" sheetId="1" state="hidden" r:id="rId1"/>
    <sheet name="calc" sheetId="3" r:id="rId2"/>
  </sheets>
  <calcPr calcId="181029"/>
</workbook>
</file>

<file path=xl/calcChain.xml><?xml version="1.0" encoding="utf-8"?>
<calcChain xmlns="http://schemas.openxmlformats.org/spreadsheetml/2006/main">
  <c r="B34" i="1" l="1"/>
  <c r="B33" i="1"/>
  <c r="B32" i="1"/>
  <c r="B6" i="1"/>
  <c r="C12" i="3"/>
  <c r="C19" i="1" l="1"/>
  <c r="D19" i="1"/>
  <c r="L7" i="3"/>
  <c r="C6" i="1"/>
  <c r="B7" i="1"/>
  <c r="L6" i="3" s="1"/>
  <c r="C4" i="3"/>
  <c r="L8" i="3" l="1"/>
  <c r="D6" i="1"/>
  <c r="C3" i="3"/>
  <c r="C2" i="3"/>
  <c r="D21" i="1"/>
  <c r="E6" i="1"/>
  <c r="L4" i="3" l="1"/>
  <c r="C7" i="3"/>
  <c r="D7" i="1"/>
  <c r="E7" i="1"/>
  <c r="C7" i="1"/>
  <c r="M12" i="3" l="1"/>
  <c r="N12" i="3" s="1"/>
  <c r="L11" i="3"/>
  <c r="C9" i="1" s="1"/>
  <c r="M11" i="3"/>
  <c r="D9" i="1" s="1"/>
  <c r="L5" i="3"/>
  <c r="L10" i="3"/>
  <c r="L9" i="3"/>
  <c r="M9" i="3"/>
  <c r="M10" i="3"/>
  <c r="N11" i="3" l="1"/>
  <c r="B9" i="1"/>
  <c r="E9" i="1" s="1"/>
  <c r="M13" i="3"/>
  <c r="N10" i="3"/>
  <c r="L13" i="3"/>
  <c r="L14" i="3" s="1"/>
  <c r="N9" i="3"/>
  <c r="N13" i="3" l="1"/>
  <c r="Q7" i="3" s="1"/>
  <c r="T10" i="3" l="1"/>
  <c r="S10" i="3" s="1"/>
  <c r="Q10" i="3" s="1"/>
  <c r="Q9" i="3"/>
  <c r="Q4" i="3"/>
</calcChain>
</file>

<file path=xl/sharedStrings.xml><?xml version="1.0" encoding="utf-8"?>
<sst xmlns="http://schemas.openxmlformats.org/spreadsheetml/2006/main" count="74" uniqueCount="68">
  <si>
    <t>گروهبان3</t>
  </si>
  <si>
    <t>گروهبان2</t>
  </si>
  <si>
    <t>ستوان3</t>
  </si>
  <si>
    <t>ستوان2</t>
  </si>
  <si>
    <t>حقوق پایه</t>
  </si>
  <si>
    <t>حق همسر</t>
  </si>
  <si>
    <t>حق فرزند</t>
  </si>
  <si>
    <t>عمر و حوادث</t>
  </si>
  <si>
    <t>مکمل</t>
  </si>
  <si>
    <t>پایه  خدمات درمانی</t>
  </si>
  <si>
    <t>خوراک</t>
  </si>
  <si>
    <t>پوشاک</t>
  </si>
  <si>
    <t>حق اولاد</t>
  </si>
  <si>
    <t>بیمه درمان</t>
  </si>
  <si>
    <t>بیمه مکمل</t>
  </si>
  <si>
    <t>بیمه حوادث 1و2</t>
  </si>
  <si>
    <t>بیمه بازنشستگی</t>
  </si>
  <si>
    <t>خالص حقوق</t>
  </si>
  <si>
    <t>تعداد خانواده</t>
  </si>
  <si>
    <t>تاهل</t>
  </si>
  <si>
    <t>فرزند</t>
  </si>
  <si>
    <t>درجه</t>
  </si>
  <si>
    <t>کمک هزینه خوراک</t>
  </si>
  <si>
    <t>کمک هزینه پوشاک</t>
  </si>
  <si>
    <t>کسورات</t>
  </si>
  <si>
    <t>دریافتی ها</t>
  </si>
  <si>
    <t>جمع کسورات</t>
  </si>
  <si>
    <t>کل قرارداد</t>
  </si>
  <si>
    <t>خوراک ماهانه</t>
  </si>
  <si>
    <t>پوشاک سالانه</t>
  </si>
  <si>
    <t>حداقل حقوق کارکنان نیروهای مسلح</t>
  </si>
  <si>
    <t>دوره آموزشی</t>
  </si>
  <si>
    <t>ضریب ریالی حقوق</t>
  </si>
  <si>
    <t>همسر</t>
  </si>
  <si>
    <t>ضریب هدیه ازدواج</t>
  </si>
  <si>
    <t>ضریب حقوقی درجه</t>
  </si>
  <si>
    <t>چک1 (به تاریخ یک ماه قبل از اعزام)</t>
  </si>
  <si>
    <t>مبلغ</t>
  </si>
  <si>
    <t>1- انتخاب وضعیت های سرباز</t>
  </si>
  <si>
    <t>2- فیش حقوقی</t>
  </si>
  <si>
    <t>3- اطلاعات قرارداد</t>
  </si>
  <si>
    <t>سهم سرباز</t>
  </si>
  <si>
    <t>سهم شرکت</t>
  </si>
  <si>
    <t>جمع</t>
  </si>
  <si>
    <t>موضوع</t>
  </si>
  <si>
    <t xml:space="preserve">ابلاغیه رسمی معاونت علمی و فناوری به شرکت های بکارگیرنده ماموران وظیفه امریه در شرکتهای دانش بنیان به منظور اصلاح تعرفه حقوق و دستمزد این کارکنان </t>
  </si>
  <si>
    <t>حقوق پایه متاهل</t>
  </si>
  <si>
    <t>گروهبان دوم   - لیسانس</t>
  </si>
  <si>
    <t>ستوان سوم  - فوق لیسانس</t>
  </si>
  <si>
    <t>ستوان دوم - دکتری</t>
  </si>
  <si>
    <t>درجه - مدرک</t>
  </si>
  <si>
    <t>وضعیت تاهل</t>
  </si>
  <si>
    <t xml:space="preserve">مجرد </t>
  </si>
  <si>
    <t>متاهل</t>
  </si>
  <si>
    <t xml:space="preserve"> درجه (مدرک) و وضعیت تاهل و فرزند خود را در باکس های زیر مشخص کنید.</t>
  </si>
  <si>
    <t>سال 1401</t>
  </si>
  <si>
    <t>قبل از سال 1401</t>
  </si>
  <si>
    <t>-</t>
  </si>
  <si>
    <t xml:space="preserve">تعداد فرزندان  متولد شده </t>
  </si>
  <si>
    <t>دریافت وعده غذایی</t>
  </si>
  <si>
    <t>بله</t>
  </si>
  <si>
    <t>خیر</t>
  </si>
  <si>
    <t>چک2 (به تاریخ2 ماه بعد از اعزام)</t>
  </si>
  <si>
    <t>* برای تنظیم قرارداد، از بخش «1- انتخاب وضعیت های سرباز» برای لیسانس درجه را گروهبان 2 ، فوق لیسانس ستوان 3 و دکتری ستوان 2 انتخاب کنید.
* سایر موارد شامل تاهل و فرزند، مطابق شناسنامه سرباز انتخاب شود.
* مبلغ چک دوم،شامل مجموع بیمه نیروهای مسلح و مبلغ 7میلیون تومان پیش پرداخت افزایش بیمه در سال های بعد می باشد.
*در صورت دریافت وعده غذایی در شرکت هزینه خوراک به مامور وظیفه تعلق نمی گیرد.</t>
  </si>
  <si>
    <t>"هزینه خوراک و پوشاک پس از ابلاغ ستاد کل نیروهای مسلح در فایل حقوق اعمال خواهد شد.
هزینه مربوط به بیمه پس از ابلاغ سازمان تامین اجتماعی نیروهای مسلح در فایل حقوق اعمال خواهد شد.
هزینه دوره آموزش در سال ۱۴۰۴ پس از ابلاغ ستاد کل نیروهای مسلح اطلاع رسانی خواهد شد."</t>
  </si>
  <si>
    <t>تاریخ اجرای این دستورالعمل از ابتدای 1404/01/01  لازم الاجرا می باشد.</t>
  </si>
  <si>
    <t>تاریخ بروز رسانی فایل اکسل حقوق و دستمزد
کارکنان وظیفه مامور در شرکتهای دانش بنیان
1404/09/17</t>
  </si>
  <si>
    <t>بیمه نیروهای مسلح</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</si>
</sst>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_);_(* \(#,##0\);_(* &quot;-&quot;_);_(@_)"/>
    <numFmt numFmtId="165" formatCode="_(* #,##0.00_);_(* \(#,##0.00\);_(* &quot;-&quot;??_);_(@_)"/>
    <numFmt numFmtId="166" formatCode="_(* #,##0_);_(* \(#,##0\);_(* &quot;-&quot;??_);_(@_)"/>
    <numFmt numFmtId="167" formatCode="0.000000"/>
  </numFmts>
  <fonts count="12" x14ac:knownFonts="1">
    <font>
      <sz val="11"/>
      <color theme="1"/>
      <name val="Calibri"/>
      <scheme val="minor"/>
    </font>
    <font>
      <sz val="11"/>
      <color theme="1"/>
      <name val="Calibri"/>
      <family val="2"/>
      <scheme val="minor"/>
    </font>
    <font>
      <sz val="11"/>
      <color theme="1"/>
      <name val="B Nazanin"/>
      <charset val="178"/>
    </font>
    <font>
      <b/>
      <sz val="12"/>
      <color theme="1"/>
      <name val="B Nazanin"/>
      <charset val="178"/>
    </font>
    <font>
      <b/>
      <sz val="11"/>
      <color theme="1"/>
      <name val="Calibri"/>
      <family val="2"/>
      <scheme val="minor"/>
    </font>
    <font>
      <b/>
      <sz val="12"/>
      <color theme="1"/>
      <name val="Calibri"/>
      <family val="2"/>
      <scheme val="minor"/>
    </font>
    <font>
      <b/>
      <sz val="14"/>
      <color rgb="FFFF0000"/>
      <name val="Calibri"/>
      <family val="2"/>
      <scheme val="minor"/>
    </font>
    <font>
      <u/>
      <sz val="11"/>
      <color theme="11"/>
      <name val="Calibri"/>
      <family val="2"/>
      <scheme val="minor"/>
    </font>
    <font>
      <b/>
      <sz val="12"/>
      <color theme="1"/>
      <name val="B Nazanin"/>
      <charset val="178"/>
    </font>
    <font>
      <b/>
      <sz val="14"/>
      <color theme="1"/>
      <name val="B Nazanin"/>
      <charset val="178"/>
    </font>
    <font>
      <sz val="11"/>
      <color theme="1"/>
      <name val="B Nazanin"/>
      <charset val="178"/>
    </font>
    <font>
      <b/>
      <sz val="20"/>
      <color theme="1"/>
      <name val="B Titr"/>
      <charset val="178"/>
    </font>
  </fonts>
  <fills count="17">
    <fill>
      <patternFill patternType="none"/>
    </fill>
    <fill>
      <patternFill patternType="gray125"/>
    </fill>
    <fill>
      <patternFill patternType="solid">
        <fgColor theme="8" tint="0.79995117038483843"/>
        <bgColor rgb="FF000000"/>
      </patternFill>
    </fill>
    <fill>
      <patternFill patternType="solid">
        <fgColor theme="7" tint="0.79995117038483843"/>
        <bgColor rgb="FF000000"/>
      </patternFill>
    </fill>
    <fill>
      <patternFill patternType="solid">
        <fgColor theme="5" tint="0.59996337778862885"/>
        <bgColor rgb="FF000000"/>
      </patternFill>
    </fill>
    <fill>
      <patternFill patternType="solid">
        <fgColor theme="5" tint="0.79995117038483843"/>
        <bgColor rgb="FF000000"/>
      </patternFill>
    </fill>
    <fill>
      <patternFill patternType="solid">
        <fgColor theme="9" tint="0.59996337778862885"/>
        <bgColor rgb="FF000000"/>
      </patternFill>
    </fill>
    <fill>
      <patternFill patternType="solid">
        <fgColor rgb="FFFFFF00"/>
        <bgColor rgb="FF000000"/>
      </patternFill>
    </fill>
    <fill>
      <patternFill patternType="solid">
        <fgColor theme="9" tint="0.79995117038483843"/>
        <bgColor rgb="FF000000"/>
      </patternFill>
    </fill>
    <fill>
      <patternFill patternType="solid">
        <fgColor theme="7" tint="0.59996337778862885"/>
        <bgColor rgb="FF000000"/>
      </patternFill>
    </fill>
    <fill>
      <patternFill patternType="solid">
        <fgColor rgb="FFFF0000"/>
        <bgColor rgb="FF000000"/>
      </patternFill>
    </fill>
    <fill>
      <patternFill patternType="solid">
        <fgColor rgb="FFE1CFF1"/>
        <bgColor rgb="FF000000"/>
      </patternFill>
    </fill>
    <fill>
      <patternFill patternType="solid">
        <fgColor rgb="FF66FFCC"/>
        <bgColor rgb="FF000000"/>
      </patternFill>
    </fill>
    <fill>
      <patternFill patternType="solid">
        <fgColor theme="1"/>
        <bgColor rgb="FF000000"/>
      </patternFill>
    </fill>
    <fill>
      <patternFill patternType="solid">
        <fgColor theme="0" tint="-0.14999847407452621"/>
        <bgColor rgb="FF000000"/>
      </patternFill>
    </fill>
    <fill>
      <patternFill patternType="solid">
        <fgColor theme="2"/>
        <bgColor rgb="FF000000"/>
      </patternFill>
    </fill>
    <fill>
      <patternFill patternType="solid">
        <fgColor rgb="FFE1CFF1"/>
        <bgColor indexed="64"/>
      </patternFill>
    </fill>
  </fills>
  <borders count="34">
    <border>
      <left/>
      <right/>
      <top/>
      <bottom/>
      <diagonal/>
    </border>
    <border>
      <left style="thin">
        <color theme="0" tint="-0.49995422223578601"/>
      </left>
      <right style="thin">
        <color theme="0" tint="-0.49995422223578601"/>
      </right>
      <top style="thin">
        <color theme="0" tint="-0.49995422223578601"/>
      </top>
      <bottom style="thin">
        <color theme="0" tint="-0.49995422223578601"/>
      </bottom>
      <diagonal/>
    </border>
    <border>
      <left/>
      <right style="thin">
        <color theme="0" tint="-0.49995422223578601"/>
      </right>
      <top style="thin">
        <color theme="0" tint="-0.49995422223578601"/>
      </top>
      <bottom style="thin">
        <color theme="0" tint="-0.49995422223578601"/>
      </bottom>
      <diagonal/>
    </border>
    <border>
      <left style="thin">
        <color theme="0" tint="-0.49995422223578601"/>
      </left>
      <right style="thin">
        <color theme="0" tint="-0.49995422223578601"/>
      </right>
      <top style="thin">
        <color theme="0" tint="-0.49995422223578601"/>
      </top>
      <bottom/>
      <diagonal/>
    </border>
    <border>
      <left style="thin">
        <color theme="0" tint="-0.49995422223578601"/>
      </left>
      <right style="thin">
        <color theme="0" tint="-0.49995422223578601"/>
      </right>
      <top/>
      <bottom/>
      <diagonal/>
    </border>
    <border>
      <left style="thin">
        <color rgb="FF000000"/>
      </left>
      <right style="thin">
        <color rgb="FF000000"/>
      </right>
      <top style="thin">
        <color rgb="FF000000"/>
      </top>
      <bottom style="thin">
        <color rgb="FF000000"/>
      </bottom>
      <diagonal/>
    </border>
    <border>
      <left style="thin">
        <color theme="0" tint="-0.49995422223578601"/>
      </left>
      <right/>
      <top/>
      <bottom style="thin">
        <color theme="0" tint="-0.49995422223578601"/>
      </bottom>
      <diagonal/>
    </border>
    <border>
      <left/>
      <right/>
      <top/>
      <bottom style="thin">
        <color theme="0" tint="-0.49995422223578601"/>
      </bottom>
      <diagonal/>
    </border>
    <border>
      <left/>
      <right style="thin">
        <color theme="0" tint="-0.49995422223578601"/>
      </right>
      <top/>
      <bottom style="thin">
        <color theme="0" tint="-0.4999542222357860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right/>
      <top style="thin">
        <color rgb="FF000000"/>
      </top>
      <bottom/>
      <diagonal/>
    </border>
    <border>
      <left style="medium">
        <color rgb="FF000000"/>
      </left>
      <right/>
      <top/>
      <bottom style="medium">
        <color rgb="FF000000"/>
      </bottom>
      <diagonal/>
    </border>
    <border>
      <left/>
      <right/>
      <top/>
      <bottom style="medium">
        <color rgb="FF000000"/>
      </bottom>
      <diagonal/>
    </border>
    <border>
      <left style="medium">
        <color rgb="FF000000"/>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top/>
      <bottom style="thin">
        <color indexed="64"/>
      </bottom>
      <diagonal/>
    </border>
    <border>
      <left/>
      <right style="thin">
        <color rgb="FF000000"/>
      </right>
      <top/>
      <bottom style="thin">
        <color indexed="64"/>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s>
  <cellStyleXfs count="4">
    <xf numFmtId="0" fontId="0" fillId="0" borderId="0">
      <alignment vertical="center"/>
    </xf>
    <xf numFmtId="165" fontId="1" fillId="0" borderId="0" applyFont="0" applyFill="0" applyBorder="0" applyAlignment="0" applyProtection="0">
      <alignment vertical="center"/>
    </xf>
    <xf numFmtId="9" fontId="1" fillId="0" borderId="0" applyFont="0" applyFill="0" applyBorder="0" applyAlignment="0" applyProtection="0">
      <alignment vertical="center"/>
    </xf>
    <xf numFmtId="0" fontId="7" fillId="0" borderId="0" applyNumberFormat="0" applyFill="0" applyBorder="0" applyAlignment="0" applyProtection="0">
      <alignment vertical="center"/>
    </xf>
  </cellStyleXfs>
  <cellXfs count="129">
    <xf numFmtId="0" fontId="0" fillId="0" borderId="0" xfId="0" applyAlignment="1"/>
    <xf numFmtId="166" fontId="0" fillId="0" borderId="0" xfId="0" applyNumberFormat="1" applyAlignment="1"/>
    <xf numFmtId="0" fontId="2" fillId="0" borderId="0" xfId="0" applyFont="1" applyAlignment="1"/>
    <xf numFmtId="0" fontId="2" fillId="0" borderId="1" xfId="0" applyFont="1" applyBorder="1" applyAlignment="1"/>
    <xf numFmtId="0" fontId="2" fillId="6" borderId="1" xfId="0" applyFont="1" applyFill="1" applyBorder="1" applyAlignment="1"/>
    <xf numFmtId="0" fontId="2" fillId="3" borderId="1" xfId="0" applyFont="1" applyFill="1" applyBorder="1" applyAlignment="1"/>
    <xf numFmtId="166" fontId="0" fillId="0" borderId="1" xfId="1" applyNumberFormat="1" applyFont="1" applyBorder="1" applyAlignment="1"/>
    <xf numFmtId="166" fontId="0" fillId="0" borderId="1" xfId="0" applyNumberFormat="1" applyBorder="1" applyAlignment="1"/>
    <xf numFmtId="0" fontId="2" fillId="7" borderId="1" xfId="0" applyFont="1" applyFill="1" applyBorder="1" applyAlignment="1"/>
    <xf numFmtId="9" fontId="1" fillId="0" borderId="1" xfId="2" applyFill="1" applyBorder="1" applyAlignment="1"/>
    <xf numFmtId="166" fontId="1" fillId="0" borderId="1" xfId="1" applyNumberFormat="1" applyFill="1" applyBorder="1" applyAlignment="1"/>
    <xf numFmtId="0" fontId="0" fillId="0" borderId="0" xfId="0" applyAlignment="1">
      <alignment readingOrder="2"/>
    </xf>
    <xf numFmtId="166" fontId="0" fillId="0" borderId="0" xfId="1" applyNumberFormat="1" applyFont="1" applyAlignment="1" applyProtection="1"/>
    <xf numFmtId="0" fontId="2" fillId="0" borderId="8" xfId="0" applyFont="1" applyBorder="1" applyAlignment="1"/>
    <xf numFmtId="166" fontId="2" fillId="3" borderId="1" xfId="1" applyNumberFormat="1" applyFont="1" applyFill="1" applyBorder="1" applyAlignment="1" applyProtection="1"/>
    <xf numFmtId="166" fontId="2" fillId="9" borderId="1" xfId="1" applyNumberFormat="1" applyFont="1" applyFill="1" applyBorder="1" applyAlignment="1" applyProtection="1"/>
    <xf numFmtId="0" fontId="2" fillId="3" borderId="9" xfId="0" applyFont="1" applyFill="1" applyBorder="1" applyAlignment="1">
      <alignment horizontal="right"/>
    </xf>
    <xf numFmtId="0" fontId="2" fillId="3" borderId="5" xfId="0" applyFont="1" applyFill="1" applyBorder="1" applyAlignment="1"/>
    <xf numFmtId="0" fontId="2" fillId="8" borderId="1" xfId="0" applyFont="1" applyFill="1" applyBorder="1" applyAlignment="1"/>
    <xf numFmtId="0" fontId="2" fillId="9" borderId="5" xfId="0" applyFont="1" applyFill="1" applyBorder="1" applyAlignment="1">
      <alignment horizontal="right"/>
    </xf>
    <xf numFmtId="164" fontId="0" fillId="9" borderId="5" xfId="1" applyNumberFormat="1" applyFont="1" applyFill="1" applyBorder="1" applyAlignment="1" applyProtection="1">
      <alignment horizontal="center"/>
    </xf>
    <xf numFmtId="0" fontId="2" fillId="0" borderId="5" xfId="0" applyFont="1" applyBorder="1" applyAlignment="1">
      <alignment horizontal="right"/>
    </xf>
    <xf numFmtId="0" fontId="0" fillId="3" borderId="0" xfId="0" applyFill="1" applyAlignment="1"/>
    <xf numFmtId="0" fontId="0" fillId="0" borderId="0" xfId="0" applyAlignment="1">
      <alignment horizontal="right"/>
    </xf>
    <xf numFmtId="0" fontId="2" fillId="0" borderId="0" xfId="0" applyFont="1" applyAlignment="1">
      <alignment horizontal="right"/>
    </xf>
    <xf numFmtId="164" fontId="0" fillId="0" borderId="0" xfId="1" applyNumberFormat="1" applyFont="1" applyAlignment="1" applyProtection="1"/>
    <xf numFmtId="0" fontId="2" fillId="5" borderId="1" xfId="0" applyFont="1" applyFill="1" applyBorder="1" applyAlignment="1"/>
    <xf numFmtId="167" fontId="0" fillId="0" borderId="0" xfId="0" applyNumberFormat="1" applyAlignment="1"/>
    <xf numFmtId="0" fontId="2" fillId="5" borderId="3" xfId="0" applyFont="1" applyFill="1" applyBorder="1" applyAlignment="1"/>
    <xf numFmtId="0" fontId="2" fillId="2" borderId="5" xfId="0" applyFont="1" applyFill="1" applyBorder="1" applyAlignment="1"/>
    <xf numFmtId="166" fontId="0" fillId="10" borderId="0" xfId="1" applyNumberFormat="1" applyFont="1" applyFill="1" applyBorder="1" applyAlignment="1"/>
    <xf numFmtId="166" fontId="0" fillId="0" borderId="0" xfId="1" applyNumberFormat="1" applyFont="1" applyBorder="1" applyAlignment="1" applyProtection="1"/>
    <xf numFmtId="165" fontId="0" fillId="0" borderId="0" xfId="1" applyFont="1" applyAlignment="1" applyProtection="1"/>
    <xf numFmtId="0" fontId="2" fillId="0" borderId="6" xfId="0" applyFont="1" applyBorder="1" applyAlignment="1"/>
    <xf numFmtId="0" fontId="2" fillId="0" borderId="7" xfId="0" applyFont="1" applyBorder="1" applyAlignment="1"/>
    <xf numFmtId="0" fontId="2" fillId="0" borderId="0" xfId="0" applyFont="1" applyAlignment="1">
      <alignment horizontal="center" vertical="center"/>
    </xf>
    <xf numFmtId="0" fontId="0" fillId="0" borderId="0" xfId="0" applyAlignment="1">
      <alignment horizontal="center" vertical="center"/>
    </xf>
    <xf numFmtId="49" fontId="0" fillId="0" borderId="0" xfId="0" applyNumberFormat="1" applyAlignment="1">
      <alignment horizontal="right"/>
    </xf>
    <xf numFmtId="0" fontId="0" fillId="2" borderId="5" xfId="1" applyNumberFormat="1" applyFont="1" applyFill="1" applyBorder="1" applyAlignment="1"/>
    <xf numFmtId="166" fontId="0" fillId="2" borderId="5" xfId="1" applyNumberFormat="1" applyFont="1" applyFill="1" applyBorder="1" applyAlignment="1"/>
    <xf numFmtId="0" fontId="0" fillId="0" borderId="5" xfId="0" applyBorder="1" applyAlignment="1"/>
    <xf numFmtId="166" fontId="0" fillId="7" borderId="1" xfId="1" applyNumberFormat="1" applyFont="1" applyFill="1" applyBorder="1" applyAlignment="1"/>
    <xf numFmtId="0" fontId="2" fillId="7" borderId="3" xfId="0" applyFont="1" applyFill="1" applyBorder="1" applyAlignment="1"/>
    <xf numFmtId="0" fontId="2" fillId="7" borderId="5" xfId="0" applyFont="1" applyFill="1" applyBorder="1" applyAlignment="1"/>
    <xf numFmtId="166" fontId="0" fillId="7" borderId="2" xfId="1" applyNumberFormat="1" applyFont="1" applyFill="1" applyBorder="1" applyAlignment="1"/>
    <xf numFmtId="166" fontId="0" fillId="7" borderId="2" xfId="0" applyNumberFormat="1" applyFill="1" applyBorder="1" applyAlignment="1"/>
    <xf numFmtId="0" fontId="0" fillId="15" borderId="0" xfId="0" applyFill="1" applyAlignment="1"/>
    <xf numFmtId="0" fontId="2" fillId="13" borderId="1" xfId="0" applyFont="1" applyFill="1" applyBorder="1" applyAlignment="1"/>
    <xf numFmtId="166" fontId="0" fillId="13" borderId="1" xfId="1" applyNumberFormat="1" applyFont="1" applyFill="1" applyBorder="1" applyAlignment="1"/>
    <xf numFmtId="0" fontId="0" fillId="14" borderId="0" xfId="0" applyFill="1" applyAlignment="1"/>
    <xf numFmtId="0" fontId="0" fillId="8" borderId="0" xfId="0" applyFill="1" applyAlignment="1"/>
    <xf numFmtId="0" fontId="0" fillId="7" borderId="0" xfId="0" applyFill="1" applyAlignment="1"/>
    <xf numFmtId="1" fontId="0" fillId="7" borderId="0" xfId="0" applyNumberFormat="1" applyFill="1" applyAlignment="1"/>
    <xf numFmtId="164" fontId="0" fillId="3" borderId="5" xfId="1" applyNumberFormat="1" applyFont="1" applyFill="1" applyBorder="1" applyAlignment="1" applyProtection="1">
      <alignment vertical="center"/>
    </xf>
    <xf numFmtId="0" fontId="10" fillId="3" borderId="5" xfId="0" applyFont="1" applyFill="1" applyBorder="1" applyAlignment="1">
      <alignment horizontal="right" vertical="center"/>
    </xf>
    <xf numFmtId="165" fontId="0" fillId="0" borderId="5" xfId="1" applyFont="1" applyBorder="1" applyAlignment="1" applyProtection="1">
      <alignment horizontal="center"/>
    </xf>
    <xf numFmtId="166" fontId="1" fillId="0" borderId="1" xfId="1" applyNumberFormat="1" applyFill="1" applyBorder="1" applyAlignment="1">
      <alignment horizontal="right"/>
    </xf>
    <xf numFmtId="0" fontId="0" fillId="2" borderId="5" xfId="1" applyNumberFormat="1" applyFont="1" applyFill="1" applyBorder="1" applyAlignment="1">
      <alignment horizontal="right"/>
    </xf>
    <xf numFmtId="166" fontId="0" fillId="2" borderId="5" xfId="1" applyNumberFormat="1" applyFont="1" applyFill="1" applyBorder="1" applyAlignment="1">
      <alignment horizontal="right"/>
    </xf>
    <xf numFmtId="166" fontId="0" fillId="0" borderId="1" xfId="1" applyNumberFormat="1" applyFont="1" applyFill="1" applyBorder="1" applyAlignment="1">
      <alignment horizontal="right"/>
    </xf>
    <xf numFmtId="166" fontId="0" fillId="0" borderId="1" xfId="1" applyNumberFormat="1" applyFont="1" applyBorder="1" applyAlignment="1">
      <alignment horizontal="right"/>
    </xf>
    <xf numFmtId="164" fontId="0" fillId="0" borderId="0" xfId="0" applyNumberFormat="1" applyAlignment="1"/>
    <xf numFmtId="166" fontId="0" fillId="0" borderId="0" xfId="1" applyNumberFormat="1" applyFont="1" applyAlignment="1"/>
    <xf numFmtId="0" fontId="3" fillId="0" borderId="0" xfId="0" applyFont="1" applyAlignment="1">
      <alignment vertical="center" wrapText="1" readingOrder="2"/>
    </xf>
    <xf numFmtId="164" fontId="0" fillId="8" borderId="1" xfId="1" applyNumberFormat="1" applyFont="1" applyFill="1" applyBorder="1" applyAlignment="1" applyProtection="1">
      <alignment horizontal="center" vertical="center"/>
    </xf>
    <xf numFmtId="164" fontId="0" fillId="6" borderId="1" xfId="1" applyNumberFormat="1" applyFont="1" applyFill="1" applyBorder="1" applyAlignment="1" applyProtection="1">
      <alignment horizontal="center" vertical="center"/>
    </xf>
    <xf numFmtId="166" fontId="0" fillId="8" borderId="1" xfId="1" applyNumberFormat="1" applyFont="1" applyFill="1" applyBorder="1" applyAlignment="1" applyProtection="1">
      <alignment horizontal="center" vertical="center"/>
    </xf>
    <xf numFmtId="164" fontId="0" fillId="5" borderId="1" xfId="1" applyNumberFormat="1" applyFont="1" applyFill="1" applyBorder="1" applyAlignment="1" applyProtection="1">
      <alignment horizontal="center" vertical="center"/>
    </xf>
    <xf numFmtId="164" fontId="0" fillId="4" borderId="1" xfId="1" applyNumberFormat="1" applyFont="1" applyFill="1" applyBorder="1" applyAlignment="1" applyProtection="1">
      <alignment horizontal="center" vertical="center"/>
    </xf>
    <xf numFmtId="164" fontId="0" fillId="5" borderId="3" xfId="1" applyNumberFormat="1" applyFont="1" applyFill="1" applyBorder="1" applyAlignment="1" applyProtection="1">
      <alignment horizontal="center" vertical="center"/>
    </xf>
    <xf numFmtId="164" fontId="0" fillId="2" borderId="5" xfId="1" applyNumberFormat="1" applyFont="1" applyFill="1" applyBorder="1" applyAlignment="1" applyProtection="1">
      <alignment horizontal="center" vertical="center"/>
    </xf>
    <xf numFmtId="0" fontId="11" fillId="6" borderId="9" xfId="0" applyFont="1" applyFill="1" applyBorder="1" applyAlignment="1">
      <alignment horizontal="center" vertical="center" readingOrder="2"/>
    </xf>
    <xf numFmtId="0" fontId="11" fillId="6" borderId="11" xfId="0" applyFont="1" applyFill="1" applyBorder="1" applyAlignment="1">
      <alignment horizontal="center" vertical="center" readingOrder="2"/>
    </xf>
    <xf numFmtId="0" fontId="11" fillId="6" borderId="10" xfId="0" applyFont="1" applyFill="1" applyBorder="1" applyAlignment="1">
      <alignment horizontal="center" vertical="center" readingOrder="2"/>
    </xf>
    <xf numFmtId="0" fontId="11" fillId="2" borderId="9" xfId="0" applyFont="1" applyFill="1" applyBorder="1" applyAlignment="1">
      <alignment horizontal="center" vertical="center" readingOrder="2"/>
    </xf>
    <xf numFmtId="0" fontId="11" fillId="2" borderId="11" xfId="0" applyFont="1" applyFill="1" applyBorder="1" applyAlignment="1">
      <alignment horizontal="center" vertical="center" readingOrder="2"/>
    </xf>
    <xf numFmtId="0" fontId="11" fillId="2" borderId="10" xfId="0" applyFont="1" applyFill="1" applyBorder="1" applyAlignment="1">
      <alignment horizontal="center" vertical="center" readingOrder="2"/>
    </xf>
    <xf numFmtId="0" fontId="11" fillId="11" borderId="9" xfId="0" applyFont="1" applyFill="1" applyBorder="1" applyAlignment="1">
      <alignment horizontal="center" vertical="center" readingOrder="2"/>
    </xf>
    <xf numFmtId="0" fontId="11" fillId="11" borderId="10" xfId="0" applyFont="1" applyFill="1" applyBorder="1" applyAlignment="1">
      <alignment horizontal="center" vertical="center" readingOrder="2"/>
    </xf>
    <xf numFmtId="0" fontId="6" fillId="8" borderId="0" xfId="0" applyFont="1" applyFill="1" applyAlignment="1">
      <alignment horizontal="center" vertical="center" wrapText="1"/>
    </xf>
    <xf numFmtId="0" fontId="2" fillId="6" borderId="1" xfId="0" applyFont="1" applyFill="1" applyBorder="1" applyAlignment="1">
      <alignment horizontal="center" vertical="center"/>
    </xf>
    <xf numFmtId="0" fontId="5" fillId="4" borderId="9" xfId="0" applyFont="1" applyFill="1" applyBorder="1" applyAlignment="1">
      <alignment horizontal="center" vertical="center"/>
    </xf>
    <xf numFmtId="0" fontId="5" fillId="4" borderId="10" xfId="0" applyFont="1" applyFill="1" applyBorder="1" applyAlignment="1">
      <alignment horizontal="center" vertical="center"/>
    </xf>
    <xf numFmtId="0" fontId="5" fillId="7" borderId="9" xfId="0" applyFont="1" applyFill="1" applyBorder="1" applyAlignment="1" applyProtection="1">
      <alignment horizontal="center" vertical="center"/>
      <protection locked="0"/>
    </xf>
    <xf numFmtId="0" fontId="5" fillId="7" borderId="10" xfId="0" applyFont="1" applyFill="1" applyBorder="1" applyAlignment="1" applyProtection="1">
      <alignment horizontal="center" vertical="center"/>
      <protection locked="0"/>
    </xf>
    <xf numFmtId="0" fontId="4" fillId="4" borderId="9" xfId="0" applyFont="1" applyFill="1" applyBorder="1" applyAlignment="1">
      <alignment horizontal="center" vertical="center"/>
    </xf>
    <xf numFmtId="0" fontId="4" fillId="4" borderId="10" xfId="0" applyFont="1" applyFill="1" applyBorder="1" applyAlignment="1">
      <alignment horizontal="center" vertical="center"/>
    </xf>
    <xf numFmtId="0" fontId="3" fillId="16" borderId="21" xfId="0" applyFont="1" applyFill="1" applyBorder="1" applyAlignment="1">
      <alignment horizontal="right" vertical="center" wrapText="1" readingOrder="2"/>
    </xf>
    <xf numFmtId="0" fontId="8" fillId="16" borderId="22" xfId="0" applyFont="1" applyFill="1" applyBorder="1" applyAlignment="1">
      <alignment horizontal="right" vertical="center" wrapText="1" readingOrder="2"/>
    </xf>
    <xf numFmtId="0" fontId="8" fillId="16" borderId="23" xfId="0" applyFont="1" applyFill="1" applyBorder="1" applyAlignment="1">
      <alignment horizontal="right" vertical="center" wrapText="1" readingOrder="2"/>
    </xf>
    <xf numFmtId="0" fontId="8" fillId="16" borderId="24" xfId="0" applyFont="1" applyFill="1" applyBorder="1" applyAlignment="1">
      <alignment horizontal="right" vertical="center" wrapText="1" readingOrder="2"/>
    </xf>
    <xf numFmtId="0" fontId="8" fillId="16" borderId="25" xfId="0" applyFont="1" applyFill="1" applyBorder="1" applyAlignment="1">
      <alignment horizontal="right" vertical="center" wrapText="1" readingOrder="2"/>
    </xf>
    <xf numFmtId="0" fontId="8" fillId="16" borderId="26" xfId="0" applyFont="1" applyFill="1" applyBorder="1" applyAlignment="1">
      <alignment horizontal="right" vertical="center" wrapText="1" readingOrder="2"/>
    </xf>
    <xf numFmtId="0" fontId="3" fillId="2" borderId="12" xfId="0" applyFont="1" applyFill="1" applyBorder="1" applyAlignment="1">
      <alignment horizontal="center" vertical="center" wrapText="1"/>
    </xf>
    <xf numFmtId="0" fontId="3" fillId="2" borderId="17" xfId="0" applyFont="1" applyFill="1" applyBorder="1" applyAlignment="1">
      <alignment horizontal="center" vertical="center" wrapText="1"/>
    </xf>
    <xf numFmtId="0" fontId="3" fillId="2" borderId="13" xfId="0" applyFont="1" applyFill="1" applyBorder="1" applyAlignment="1">
      <alignment horizontal="center" vertical="center" wrapText="1"/>
    </xf>
    <xf numFmtId="0" fontId="3" fillId="2" borderId="14" xfId="0" applyFont="1" applyFill="1" applyBorder="1" applyAlignment="1">
      <alignment horizontal="center" vertical="center" wrapText="1"/>
    </xf>
    <xf numFmtId="0" fontId="3" fillId="2" borderId="16" xfId="0" applyFont="1" applyFill="1" applyBorder="1" applyAlignment="1">
      <alignment horizontal="center" vertical="center" wrapText="1"/>
    </xf>
    <xf numFmtId="0" fontId="3" fillId="2" borderId="15" xfId="0" applyFont="1" applyFill="1" applyBorder="1" applyAlignment="1">
      <alignment horizontal="center" vertical="center" wrapText="1"/>
    </xf>
    <xf numFmtId="0" fontId="9" fillId="12" borderId="20" xfId="0" applyFont="1" applyFill="1" applyBorder="1" applyAlignment="1">
      <alignment horizontal="center" vertical="center"/>
    </xf>
    <xf numFmtId="0" fontId="9" fillId="12" borderId="0" xfId="0" applyFont="1" applyFill="1" applyAlignment="1">
      <alignment horizontal="center" vertical="center"/>
    </xf>
    <xf numFmtId="0" fontId="9" fillId="12" borderId="18" xfId="0" applyFont="1" applyFill="1" applyBorder="1" applyAlignment="1">
      <alignment horizontal="center" vertical="center"/>
    </xf>
    <xf numFmtId="0" fontId="9" fillId="12" borderId="19" xfId="0" applyFont="1" applyFill="1" applyBorder="1" applyAlignment="1">
      <alignment horizontal="center" vertical="center"/>
    </xf>
    <xf numFmtId="0" fontId="4" fillId="4" borderId="5" xfId="0" applyFont="1" applyFill="1" applyBorder="1" applyAlignment="1">
      <alignment horizontal="center" vertical="center" wrapText="1"/>
    </xf>
    <xf numFmtId="0" fontId="5" fillId="7" borderId="5" xfId="0" applyFont="1" applyFill="1" applyBorder="1" applyAlignment="1" applyProtection="1">
      <alignment horizontal="center" vertical="center"/>
      <protection locked="0"/>
    </xf>
    <xf numFmtId="0" fontId="2" fillId="4" borderId="3" xfId="0" applyFont="1" applyFill="1" applyBorder="1" applyAlignment="1">
      <alignment horizontal="center" vertical="center"/>
    </xf>
    <xf numFmtId="0" fontId="2" fillId="4" borderId="4" xfId="0" applyFont="1" applyFill="1" applyBorder="1" applyAlignment="1">
      <alignment horizontal="center" vertical="center"/>
    </xf>
    <xf numFmtId="0" fontId="3" fillId="16" borderId="21" xfId="0" applyFont="1" applyFill="1" applyBorder="1" applyAlignment="1">
      <alignment horizontal="center" vertical="center" wrapText="1" readingOrder="2"/>
    </xf>
    <xf numFmtId="0" fontId="8" fillId="16" borderId="27" xfId="0" applyFont="1" applyFill="1" applyBorder="1" applyAlignment="1">
      <alignment horizontal="center" vertical="center" wrapText="1" readingOrder="2"/>
    </xf>
    <xf numFmtId="0" fontId="8" fillId="16" borderId="22" xfId="0" applyFont="1" applyFill="1" applyBorder="1" applyAlignment="1">
      <alignment horizontal="center" vertical="center" wrapText="1" readingOrder="2"/>
    </xf>
    <xf numFmtId="0" fontId="8" fillId="16" borderId="23" xfId="0" applyFont="1" applyFill="1" applyBorder="1" applyAlignment="1">
      <alignment horizontal="center" vertical="center" wrapText="1" readingOrder="2"/>
    </xf>
    <xf numFmtId="0" fontId="8" fillId="16" borderId="0" xfId="0" applyFont="1" applyFill="1" applyAlignment="1">
      <alignment horizontal="center" vertical="center" wrapText="1" readingOrder="2"/>
    </xf>
    <xf numFmtId="0" fontId="8" fillId="16" borderId="24" xfId="0" applyFont="1" applyFill="1" applyBorder="1" applyAlignment="1">
      <alignment horizontal="center" vertical="center" wrapText="1" readingOrder="2"/>
    </xf>
    <xf numFmtId="0" fontId="8" fillId="16" borderId="25" xfId="0" applyFont="1" applyFill="1" applyBorder="1" applyAlignment="1">
      <alignment horizontal="center" vertical="center" wrapText="1" readingOrder="2"/>
    </xf>
    <xf numFmtId="0" fontId="8" fillId="16" borderId="28" xfId="0" applyFont="1" applyFill="1" applyBorder="1" applyAlignment="1">
      <alignment horizontal="center" vertical="center" wrapText="1" readingOrder="2"/>
    </xf>
    <xf numFmtId="0" fontId="8" fillId="16" borderId="26" xfId="0" applyFont="1" applyFill="1" applyBorder="1" applyAlignment="1">
      <alignment horizontal="center" vertical="center" wrapText="1" readingOrder="2"/>
    </xf>
    <xf numFmtId="0" fontId="3" fillId="16" borderId="29" xfId="0" applyFont="1" applyFill="1" applyBorder="1" applyAlignment="1">
      <alignment horizontal="right" vertical="center" wrapText="1" readingOrder="2"/>
    </xf>
    <xf numFmtId="0" fontId="4" fillId="4" borderId="12" xfId="0" applyFont="1" applyFill="1" applyBorder="1" applyAlignment="1">
      <alignment horizontal="center" vertical="center" wrapText="1"/>
    </xf>
    <xf numFmtId="0" fontId="4" fillId="4" borderId="13" xfId="0" applyFont="1" applyFill="1" applyBorder="1" applyAlignment="1">
      <alignment horizontal="center" vertical="center" wrapText="1"/>
    </xf>
    <xf numFmtId="0" fontId="4" fillId="4" borderId="30" xfId="0" applyFont="1" applyFill="1" applyBorder="1" applyAlignment="1">
      <alignment horizontal="center" vertical="center" wrapText="1"/>
    </xf>
    <xf numFmtId="0" fontId="4" fillId="4" borderId="31" xfId="0" applyFont="1" applyFill="1" applyBorder="1" applyAlignment="1">
      <alignment horizontal="center" vertical="center" wrapText="1"/>
    </xf>
    <xf numFmtId="0" fontId="5" fillId="7" borderId="12" xfId="0" applyFont="1" applyFill="1" applyBorder="1" applyAlignment="1" applyProtection="1">
      <alignment horizontal="center" vertical="center"/>
      <protection locked="0"/>
    </xf>
    <xf numFmtId="0" fontId="5" fillId="7" borderId="13" xfId="0" applyFont="1" applyFill="1" applyBorder="1" applyAlignment="1" applyProtection="1">
      <alignment horizontal="center" vertical="center"/>
      <protection locked="0"/>
    </xf>
    <xf numFmtId="0" fontId="5" fillId="7" borderId="30" xfId="0" applyFont="1" applyFill="1" applyBorder="1" applyAlignment="1" applyProtection="1">
      <alignment horizontal="center" vertical="center"/>
      <protection locked="0"/>
    </xf>
    <xf numFmtId="0" fontId="5" fillId="7" borderId="31" xfId="0" applyFont="1" applyFill="1" applyBorder="1" applyAlignment="1" applyProtection="1">
      <alignment horizontal="center" vertical="center"/>
      <protection locked="0"/>
    </xf>
    <xf numFmtId="0" fontId="2" fillId="0" borderId="32" xfId="0" applyFont="1" applyBorder="1" applyAlignment="1">
      <alignment horizontal="right" vertical="center"/>
    </xf>
    <xf numFmtId="164" fontId="0" fillId="0" borderId="32" xfId="1" applyNumberFormat="1" applyFont="1" applyBorder="1" applyAlignment="1" applyProtection="1">
      <alignment horizontal="right" vertical="center"/>
    </xf>
    <xf numFmtId="0" fontId="2" fillId="0" borderId="33" xfId="0" applyFont="1" applyBorder="1" applyAlignment="1">
      <alignment horizontal="right" vertical="center"/>
    </xf>
    <xf numFmtId="164" fontId="0" fillId="0" borderId="33" xfId="1" applyNumberFormat="1" applyFont="1" applyBorder="1" applyAlignment="1" applyProtection="1">
      <alignment horizontal="right" vertical="center"/>
    </xf>
  </cellXfs>
  <cellStyles count="4">
    <cellStyle name="Comma" xfId="1" builtinId="3"/>
    <cellStyle name="Followed Hyperlink" xfId="3" builtinId="9" hidden="1"/>
    <cellStyle name="Normal" xfId="0" builtinId="0"/>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J34"/>
  <sheetViews>
    <sheetView rightToLeft="1" workbookViewId="0">
      <selection activeCell="B13" sqref="B13"/>
    </sheetView>
  </sheetViews>
  <sheetFormatPr defaultRowHeight="16.8" x14ac:dyDescent="0.5"/>
  <cols>
    <col min="1" max="1" width="21.6640625" style="2" customWidth="1"/>
    <col min="2" max="4" width="32.109375" customWidth="1"/>
    <col min="5" max="5" width="14.33203125" customWidth="1"/>
    <col min="6" max="6" width="10.6640625" customWidth="1"/>
    <col min="7" max="7" width="15.21875" customWidth="1"/>
    <col min="8" max="8" width="15.6640625" customWidth="1"/>
    <col min="9" max="9" width="11.77734375" customWidth="1"/>
    <col min="10" max="10" width="10.77734375" customWidth="1"/>
    <col min="11" max="11" width="11" customWidth="1"/>
    <col min="13" max="13" width="10.6640625" customWidth="1"/>
  </cols>
  <sheetData>
    <row r="1" spans="1:36" x14ac:dyDescent="0.5">
      <c r="A1" s="3"/>
      <c r="B1" s="3"/>
      <c r="C1" s="33"/>
      <c r="D1" s="34"/>
      <c r="E1" s="34"/>
      <c r="F1" s="2"/>
      <c r="G1" s="2"/>
      <c r="H1" s="2"/>
      <c r="I1" s="2"/>
      <c r="J1" s="2"/>
    </row>
    <row r="2" spans="1:36" x14ac:dyDescent="0.5">
      <c r="A2" s="3"/>
      <c r="B2" s="4" t="s">
        <v>0</v>
      </c>
      <c r="C2" s="8" t="s">
        <v>1</v>
      </c>
      <c r="D2" s="8" t="s">
        <v>2</v>
      </c>
      <c r="E2" s="8" t="s">
        <v>3</v>
      </c>
    </row>
    <row r="3" spans="1:36" x14ac:dyDescent="0.5">
      <c r="A3" s="3" t="s">
        <v>35</v>
      </c>
      <c r="B3" s="9">
        <v>0.65</v>
      </c>
      <c r="C3" s="9">
        <v>0.67</v>
      </c>
      <c r="D3" s="9">
        <v>0.76</v>
      </c>
      <c r="E3" s="9">
        <v>0.79</v>
      </c>
    </row>
    <row r="4" spans="1:36" x14ac:dyDescent="0.5">
      <c r="A4" s="5" t="s">
        <v>4</v>
      </c>
      <c r="B4" s="10">
        <v>57257200</v>
      </c>
      <c r="C4" s="10">
        <v>59018960</v>
      </c>
      <c r="D4" s="10">
        <v>66946880</v>
      </c>
      <c r="E4" s="10">
        <v>69589520</v>
      </c>
    </row>
    <row r="5" spans="1:36" x14ac:dyDescent="0.5">
      <c r="A5" s="5" t="s">
        <v>46</v>
      </c>
      <c r="B5" s="10">
        <v>79279200</v>
      </c>
      <c r="C5" s="10">
        <v>79279200</v>
      </c>
      <c r="D5" s="10">
        <v>79279200</v>
      </c>
      <c r="E5" s="10">
        <v>79279200</v>
      </c>
    </row>
    <row r="6" spans="1:36" x14ac:dyDescent="0.5">
      <c r="A6" s="5" t="s">
        <v>5</v>
      </c>
      <c r="B6" s="56">
        <f>IF(calc!G9=0,B25,IF(calc!G9=calc!A19,B26,IF(calc!G9=calc!A20,B25,IF(calc!G9=calc!A21,B25,IF(calc!G9=calc!A22,B26,0)))))</f>
        <v>21006875</v>
      </c>
      <c r="C6" s="60">
        <f>$B$6</f>
        <v>21006875</v>
      </c>
      <c r="D6" s="60">
        <f>$B$6</f>
        <v>21006875</v>
      </c>
      <c r="E6" s="60">
        <f>$B$6</f>
        <v>21006875</v>
      </c>
      <c r="G6" s="1"/>
    </row>
    <row r="7" spans="1:36" x14ac:dyDescent="0.5">
      <c r="A7" s="5" t="s">
        <v>6</v>
      </c>
      <c r="B7" s="59" t="str">
        <f>IF(calc!G9=0,"0",IF(calc!G9=calc!A19,(C25*2+(C26*(calc!G9-2))),IF(calc!G9=calc!A20,(C25*calc!G9),IF(calc!G9=calc!A21,(C25*calc!G9),IF(calc!G9=calc!A22,(C26*(calc!G9-2)+(base!C25*2)),0)))))</f>
        <v>0</v>
      </c>
      <c r="C7" s="60" t="str">
        <f>$B$7</f>
        <v>0</v>
      </c>
      <c r="D7" s="60" t="str">
        <f>$B$7</f>
        <v>0</v>
      </c>
      <c r="E7" s="60" t="str">
        <f>$B$7</f>
        <v>0</v>
      </c>
      <c r="G7" s="1"/>
    </row>
    <row r="8" spans="1:36" s="46" customFormat="1" x14ac:dyDescent="0.5">
      <c r="A8" s="47"/>
      <c r="B8" s="48"/>
      <c r="C8" s="48"/>
      <c r="D8" s="48"/>
      <c r="E8" s="48"/>
      <c r="F8"/>
      <c r="G8" s="1"/>
      <c r="H8"/>
      <c r="I8"/>
      <c r="J8"/>
      <c r="K8"/>
      <c r="L8"/>
      <c r="M8"/>
      <c r="N8"/>
      <c r="O8"/>
      <c r="P8"/>
      <c r="Q8"/>
      <c r="R8"/>
      <c r="S8"/>
      <c r="T8"/>
      <c r="U8"/>
      <c r="V8"/>
      <c r="W8"/>
      <c r="X8"/>
      <c r="Y8"/>
      <c r="Z8"/>
      <c r="AA8"/>
      <c r="AB8"/>
      <c r="AC8"/>
      <c r="AD8"/>
      <c r="AE8"/>
      <c r="AF8"/>
      <c r="AG8"/>
      <c r="AH8"/>
      <c r="AI8"/>
      <c r="AJ8"/>
    </row>
    <row r="9" spans="1:36" x14ac:dyDescent="0.5">
      <c r="A9" s="8" t="s">
        <v>7</v>
      </c>
      <c r="B9" s="41">
        <f ca="1">C9+D9</f>
        <v>1770568.7999999998</v>
      </c>
      <c r="C9" s="6">
        <f ca="1">calc!L11</f>
        <v>590189.6</v>
      </c>
      <c r="D9" s="6">
        <f ca="1">calc!M11</f>
        <v>1180379.2</v>
      </c>
      <c r="E9" s="6">
        <f ca="1">$B$9</f>
        <v>1770568.7999999998</v>
      </c>
    </row>
    <row r="10" spans="1:36" x14ac:dyDescent="0.5">
      <c r="A10" s="8" t="s">
        <v>8</v>
      </c>
      <c r="B10" s="41">
        <v>2071000</v>
      </c>
      <c r="C10" s="6">
        <v>667000</v>
      </c>
      <c r="D10" s="6">
        <v>1404000</v>
      </c>
      <c r="E10" s="6"/>
      <c r="G10" s="1"/>
    </row>
    <row r="11" spans="1:36" x14ac:dyDescent="0.5">
      <c r="A11" s="42" t="s">
        <v>9</v>
      </c>
      <c r="B11" s="41">
        <v>1615000</v>
      </c>
      <c r="C11" s="6">
        <v>1292000</v>
      </c>
      <c r="D11" s="6">
        <v>323000</v>
      </c>
      <c r="E11" s="6"/>
    </row>
    <row r="12" spans="1:36" x14ac:dyDescent="0.5">
      <c r="A12" s="43" t="s">
        <v>10</v>
      </c>
      <c r="B12" s="44">
        <v>25920000</v>
      </c>
      <c r="C12" s="7"/>
      <c r="D12" s="7"/>
      <c r="E12" s="7"/>
    </row>
    <row r="13" spans="1:36" x14ac:dyDescent="0.5">
      <c r="A13" s="43" t="s">
        <v>11</v>
      </c>
      <c r="B13" s="45">
        <v>14487000</v>
      </c>
      <c r="C13" s="7"/>
      <c r="D13" s="7"/>
      <c r="E13" s="7"/>
    </row>
    <row r="14" spans="1:36" ht="14.4" x14ac:dyDescent="0.3">
      <c r="A14"/>
    </row>
    <row r="15" spans="1:36" x14ac:dyDescent="0.3">
      <c r="A15" s="35"/>
      <c r="B15" s="36"/>
      <c r="C15" s="36"/>
      <c r="E15" s="1"/>
      <c r="F15" s="1"/>
      <c r="G15" s="1"/>
      <c r="H15" s="1"/>
      <c r="I15" s="1"/>
    </row>
    <row r="16" spans="1:36" ht="14.4" x14ac:dyDescent="0.3">
      <c r="A16" s="38" t="s">
        <v>28</v>
      </c>
      <c r="B16" s="39">
        <v>18000000</v>
      </c>
      <c r="C16" s="40"/>
      <c r="D16" s="40"/>
      <c r="E16" s="40"/>
    </row>
    <row r="17" spans="1:9" ht="14.4" x14ac:dyDescent="0.3">
      <c r="A17" s="38" t="s">
        <v>29</v>
      </c>
      <c r="B17" s="39">
        <v>12072000</v>
      </c>
      <c r="C17" s="40"/>
      <c r="D17" s="40"/>
      <c r="E17" s="40"/>
    </row>
    <row r="18" spans="1:9" ht="14.4" x14ac:dyDescent="0.3">
      <c r="A18" s="38" t="s">
        <v>30</v>
      </c>
      <c r="B18" s="39">
        <v>79270800</v>
      </c>
      <c r="C18" s="38" t="s">
        <v>33</v>
      </c>
      <c r="D18" s="38" t="s">
        <v>20</v>
      </c>
      <c r="E18" s="38" t="s">
        <v>34</v>
      </c>
    </row>
    <row r="19" spans="1:9" ht="14.4" x14ac:dyDescent="0.3">
      <c r="A19" s="38" t="s">
        <v>32</v>
      </c>
      <c r="B19" s="39">
        <v>4024</v>
      </c>
      <c r="C19" s="57">
        <f>IF(calc!G9=0,D25,IF(calc!G9=calc!A19,D26,IF(calc!G9=calc!A20,D25,IF(calc!G9=calc!A21,D25,IF(calc!G9=calc!A22,D26,0)))))</f>
        <v>3625</v>
      </c>
      <c r="D19" s="58" t="str">
        <f>IF(calc!G9=0,"0",IF(calc!G9=calc!A19,((E26*(calc!G9-2))+E25*2),IF(calc!G9=calc!A20,(E25*calc!G9),IF(calc!G9=calc!A21,(E25*calc!G9),IF(calc!G9=calc!A22,((E26*(calc!G9-2))+E25*2),0)))))</f>
        <v>0</v>
      </c>
      <c r="E19" s="39">
        <v>0</v>
      </c>
    </row>
    <row r="20" spans="1:9" x14ac:dyDescent="0.5">
      <c r="A20" s="24"/>
      <c r="B20" s="37"/>
      <c r="C20" s="37"/>
      <c r="D20" s="37"/>
      <c r="E20" s="37"/>
    </row>
    <row r="21" spans="1:9" x14ac:dyDescent="0.5">
      <c r="D21">
        <f>E19*B19/2</f>
        <v>0</v>
      </c>
    </row>
    <row r="22" spans="1:9" x14ac:dyDescent="0.5">
      <c r="I22" s="30"/>
    </row>
    <row r="25" spans="1:9" x14ac:dyDescent="0.5">
      <c r="A25" s="2" t="s">
        <v>61</v>
      </c>
      <c r="B25" s="62">
        <v>21006875</v>
      </c>
      <c r="C25" s="62">
        <v>17193765</v>
      </c>
      <c r="D25">
        <v>3625</v>
      </c>
      <c r="E25">
        <v>2967</v>
      </c>
    </row>
    <row r="26" spans="1:9" x14ac:dyDescent="0.5">
      <c r="A26" s="2" t="s">
        <v>60</v>
      </c>
      <c r="B26" s="62">
        <v>21006875</v>
      </c>
      <c r="C26" s="62">
        <v>17193765</v>
      </c>
      <c r="D26">
        <v>3625</v>
      </c>
      <c r="E26">
        <v>2967</v>
      </c>
    </row>
    <row r="28" spans="1:9" x14ac:dyDescent="0.5">
      <c r="I28">
        <v>22101393</v>
      </c>
    </row>
    <row r="30" spans="1:9" x14ac:dyDescent="0.5">
      <c r="B30">
        <v>21600000</v>
      </c>
    </row>
    <row r="31" spans="1:9" x14ac:dyDescent="0.5">
      <c r="B31">
        <v>25920000</v>
      </c>
    </row>
    <row r="32" spans="1:9" x14ac:dyDescent="0.5">
      <c r="B32">
        <f>B31-B30</f>
        <v>4320000</v>
      </c>
    </row>
    <row r="33" spans="2:2" x14ac:dyDescent="0.5">
      <c r="B33">
        <f>B32/30</f>
        <v>144000</v>
      </c>
    </row>
    <row r="34" spans="2:2" x14ac:dyDescent="0.5">
      <c r="B34">
        <f>B33*22</f>
        <v>3168000</v>
      </c>
    </row>
  </sheetData>
  <phoneticPr fontId="1" type="noConversion"/>
  <pageMargins left="0.7" right="0.7" top="0.75" bottom="0.75" header="0.3" footer="0.3"/>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T30"/>
  <sheetViews>
    <sheetView rightToLeft="1" tabSelected="1" topLeftCell="D1" zoomScaleNormal="100" workbookViewId="0">
      <selection activeCell="E4" sqref="E4:H6"/>
    </sheetView>
  </sheetViews>
  <sheetFormatPr defaultColWidth="9.109375" defaultRowHeight="14.4" x14ac:dyDescent="0.3"/>
  <cols>
    <col min="1" max="1" width="38.77734375" hidden="1" customWidth="1"/>
    <col min="2" max="2" width="24.109375" hidden="1" customWidth="1"/>
    <col min="3" max="3" width="19.6640625" hidden="1" customWidth="1"/>
    <col min="4" max="4" width="6.77734375" customWidth="1"/>
    <col min="5" max="5" width="12.21875" customWidth="1"/>
    <col min="6" max="7" width="9.109375" customWidth="1"/>
    <col min="8" max="8" width="12.21875" customWidth="1"/>
    <col min="9" max="9" width="3.6640625" customWidth="1"/>
    <col min="10" max="10" width="11.21875" customWidth="1"/>
    <col min="11" max="11" width="14.33203125" customWidth="1"/>
    <col min="12" max="12" width="13.77734375" style="12" customWidth="1"/>
    <col min="13" max="13" width="12.77734375" style="12" customWidth="1"/>
    <col min="14" max="14" width="17.109375" style="12" customWidth="1"/>
    <col min="15" max="15" width="4.33203125" customWidth="1"/>
    <col min="16" max="16" width="29.88671875" customWidth="1"/>
    <col min="17" max="17" width="16.21875" bestFit="1" customWidth="1"/>
    <col min="18" max="18" width="9.109375" customWidth="1"/>
    <col min="19" max="19" width="24" hidden="1" customWidth="1"/>
    <col min="20" max="20" width="24.77734375" hidden="1" customWidth="1"/>
  </cols>
  <sheetData>
    <row r="1" spans="1:20" ht="40.799999999999997" x14ac:dyDescent="0.3">
      <c r="D1" s="71" t="s">
        <v>38</v>
      </c>
      <c r="E1" s="72"/>
      <c r="F1" s="72"/>
      <c r="G1" s="72"/>
      <c r="H1" s="73"/>
      <c r="I1" s="11"/>
      <c r="J1" s="74" t="s">
        <v>39</v>
      </c>
      <c r="K1" s="75"/>
      <c r="L1" s="75"/>
      <c r="M1" s="75"/>
      <c r="N1" s="76"/>
      <c r="O1" s="11"/>
      <c r="P1" s="77" t="s">
        <v>40</v>
      </c>
      <c r="Q1" s="78"/>
    </row>
    <row r="2" spans="1:20" ht="18" customHeight="1" x14ac:dyDescent="0.3">
      <c r="B2" t="s">
        <v>21</v>
      </c>
      <c r="C2">
        <f>IF(G7=A13,2,IF(G7=A11,0,1))</f>
        <v>0</v>
      </c>
    </row>
    <row r="3" spans="1:20" ht="18" customHeight="1" x14ac:dyDescent="0.5">
      <c r="B3" t="s">
        <v>19</v>
      </c>
      <c r="C3">
        <f>IF(G8=A15,0,1)</f>
        <v>0</v>
      </c>
      <c r="E3" s="50"/>
      <c r="F3" s="50"/>
      <c r="G3" s="50"/>
      <c r="H3" s="50"/>
      <c r="K3" s="13"/>
      <c r="L3" s="14" t="s">
        <v>41</v>
      </c>
      <c r="M3" s="14" t="s">
        <v>42</v>
      </c>
      <c r="N3" s="15" t="s">
        <v>43</v>
      </c>
      <c r="P3" s="16" t="s">
        <v>44</v>
      </c>
      <c r="Q3" s="17" t="s">
        <v>37</v>
      </c>
    </row>
    <row r="4" spans="1:20" ht="18" customHeight="1" x14ac:dyDescent="0.5">
      <c r="B4" t="s">
        <v>20</v>
      </c>
      <c r="C4">
        <f>G9</f>
        <v>0</v>
      </c>
      <c r="E4" s="79" t="s">
        <v>54</v>
      </c>
      <c r="F4" s="79"/>
      <c r="G4" s="79"/>
      <c r="H4" s="79"/>
      <c r="J4" s="80" t="s">
        <v>25</v>
      </c>
      <c r="K4" s="18" t="s">
        <v>4</v>
      </c>
      <c r="L4" s="64">
        <f ca="1">OFFSET(base!C4,C3,C2)</f>
        <v>59018960</v>
      </c>
      <c r="M4" s="64">
        <v>0</v>
      </c>
      <c r="N4" s="65">
        <v>0</v>
      </c>
      <c r="P4" s="19" t="s">
        <v>27</v>
      </c>
      <c r="Q4" s="20">
        <f ca="1">SUM(Q5:Q7)</f>
        <v>567379081.60000002</v>
      </c>
    </row>
    <row r="5" spans="1:20" ht="18" customHeight="1" x14ac:dyDescent="0.5">
      <c r="E5" s="79"/>
      <c r="F5" s="79"/>
      <c r="G5" s="79"/>
      <c r="H5" s="79"/>
      <c r="J5" s="80"/>
      <c r="K5" s="18" t="s">
        <v>5</v>
      </c>
      <c r="L5" s="66">
        <f>IF(C7=1,0,base!B6)</f>
        <v>0</v>
      </c>
      <c r="M5" s="64">
        <v>0</v>
      </c>
      <c r="N5" s="65">
        <v>0</v>
      </c>
      <c r="P5" s="125" t="s">
        <v>31</v>
      </c>
      <c r="Q5" s="126">
        <v>245200000</v>
      </c>
      <c r="S5" s="1"/>
    </row>
    <row r="6" spans="1:20" ht="18" customHeight="1" x14ac:dyDescent="0.5">
      <c r="B6" s="23"/>
      <c r="C6" s="23"/>
      <c r="E6" s="79"/>
      <c r="F6" s="79"/>
      <c r="G6" s="79"/>
      <c r="H6" s="79"/>
      <c r="J6" s="80"/>
      <c r="K6" s="18" t="s">
        <v>12</v>
      </c>
      <c r="L6" s="64" t="str">
        <f>base!B7</f>
        <v>0</v>
      </c>
      <c r="M6" s="64">
        <v>0</v>
      </c>
      <c r="N6" s="65">
        <v>0</v>
      </c>
      <c r="P6" s="127"/>
      <c r="Q6" s="128"/>
    </row>
    <row r="7" spans="1:20" ht="16.8" x14ac:dyDescent="0.5">
      <c r="A7" s="22"/>
      <c r="B7" s="23" t="s">
        <v>18</v>
      </c>
      <c r="C7" s="23">
        <f>C3+C4+1</f>
        <v>1</v>
      </c>
      <c r="E7" s="81" t="s">
        <v>50</v>
      </c>
      <c r="F7" s="82"/>
      <c r="G7" s="83" t="s">
        <v>47</v>
      </c>
      <c r="H7" s="84"/>
      <c r="J7" s="80"/>
      <c r="K7" s="18" t="s">
        <v>22</v>
      </c>
      <c r="L7" s="64">
        <f>IF(G10=base!A25,base!B12,0)</f>
        <v>25920000</v>
      </c>
      <c r="M7" s="64">
        <v>0</v>
      </c>
      <c r="N7" s="65">
        <v>0</v>
      </c>
      <c r="P7" s="21" t="s">
        <v>67</v>
      </c>
      <c r="Q7" s="55">
        <f ca="1">24*N13</f>
        <v>322179081.60000002</v>
      </c>
      <c r="T7" s="61"/>
    </row>
    <row r="8" spans="1:20" ht="16.8" x14ac:dyDescent="0.5">
      <c r="E8" s="85" t="s">
        <v>51</v>
      </c>
      <c r="F8" s="86"/>
      <c r="G8" s="83" t="s">
        <v>52</v>
      </c>
      <c r="H8" s="84"/>
      <c r="J8" s="80"/>
      <c r="K8" s="18" t="s">
        <v>23</v>
      </c>
      <c r="L8" s="64">
        <f>base!B13/12</f>
        <v>1207250</v>
      </c>
      <c r="M8" s="64">
        <v>0</v>
      </c>
      <c r="N8" s="65">
        <v>0</v>
      </c>
      <c r="P8" s="24"/>
      <c r="Q8" s="25"/>
      <c r="T8" s="61"/>
    </row>
    <row r="9" spans="1:20" ht="39" customHeight="1" x14ac:dyDescent="0.5">
      <c r="A9" s="32"/>
      <c r="B9" s="51" t="s">
        <v>57</v>
      </c>
      <c r="E9" s="103" t="s">
        <v>58</v>
      </c>
      <c r="F9" s="103"/>
      <c r="G9" s="104">
        <v>0</v>
      </c>
      <c r="H9" s="104"/>
      <c r="J9" s="105" t="s">
        <v>24</v>
      </c>
      <c r="K9" s="26" t="s">
        <v>13</v>
      </c>
      <c r="L9" s="67">
        <f>base!C11*C7</f>
        <v>1292000</v>
      </c>
      <c r="M9" s="67">
        <f>base!D11*C7</f>
        <v>323000</v>
      </c>
      <c r="N9" s="68">
        <f>L9+M9</f>
        <v>1615000</v>
      </c>
      <c r="P9" s="54" t="s">
        <v>36</v>
      </c>
      <c r="Q9" s="53">
        <f>SUM(Q5:Q6)</f>
        <v>245200000</v>
      </c>
    </row>
    <row r="10" spans="1:20" ht="44.25" customHeight="1" x14ac:dyDescent="0.5">
      <c r="B10" s="51" t="s">
        <v>56</v>
      </c>
      <c r="E10" s="117" t="s">
        <v>59</v>
      </c>
      <c r="F10" s="118"/>
      <c r="G10" s="121" t="s">
        <v>61</v>
      </c>
      <c r="H10" s="122"/>
      <c r="J10" s="106"/>
      <c r="K10" s="26" t="s">
        <v>14</v>
      </c>
      <c r="L10" s="67">
        <f>base!C10*C7</f>
        <v>667000</v>
      </c>
      <c r="M10" s="67">
        <f>base!D10*C7</f>
        <v>1404000</v>
      </c>
      <c r="N10" s="68">
        <f>L10+M10</f>
        <v>2071000</v>
      </c>
      <c r="P10" s="54" t="s">
        <v>62</v>
      </c>
      <c r="Q10" s="53">
        <f ca="1">S10</f>
        <v>392200000</v>
      </c>
      <c r="S10">
        <f ca="1">CEILING(T10, 100000)</f>
        <v>392200000</v>
      </c>
      <c r="T10" s="53">
        <f ca="1">Q7+70000000</f>
        <v>392179081.60000002</v>
      </c>
    </row>
    <row r="11" spans="1:20" ht="18" customHeight="1" x14ac:dyDescent="0.5">
      <c r="A11" s="49" t="s">
        <v>47</v>
      </c>
      <c r="B11" s="51" t="s">
        <v>55</v>
      </c>
      <c r="E11" s="119"/>
      <c r="F11" s="120"/>
      <c r="G11" s="123"/>
      <c r="H11" s="124"/>
      <c r="J11" s="106"/>
      <c r="K11" s="26" t="s">
        <v>15</v>
      </c>
      <c r="L11" s="67">
        <f ca="1">0.01*L4</f>
        <v>590189.6</v>
      </c>
      <c r="M11" s="67">
        <f ca="1">0.02*L4</f>
        <v>1180379.2</v>
      </c>
      <c r="N11" s="68">
        <f ca="1">SUM(L11:M11)</f>
        <v>1770568.7999999998</v>
      </c>
    </row>
    <row r="12" spans="1:20" ht="18" customHeight="1" x14ac:dyDescent="0.5">
      <c r="A12" s="49" t="s">
        <v>48</v>
      </c>
      <c r="B12" s="27"/>
      <c r="C12" s="52" t="e">
        <f>IF(#REF!=B11,2,1)</f>
        <v>#REF!</v>
      </c>
      <c r="E12" s="107" t="s">
        <v>66</v>
      </c>
      <c r="F12" s="108"/>
      <c r="G12" s="108"/>
      <c r="H12" s="109"/>
      <c r="J12" s="106"/>
      <c r="K12" s="26" t="s">
        <v>16</v>
      </c>
      <c r="L12" s="67">
        <v>0</v>
      </c>
      <c r="M12" s="67">
        <f ca="1">0.135*L4</f>
        <v>7967559.6000000006</v>
      </c>
      <c r="N12" s="68">
        <f ca="1">SUM(L12:M12)</f>
        <v>7967559.6000000006</v>
      </c>
      <c r="P12" s="87" t="s">
        <v>63</v>
      </c>
      <c r="Q12" s="88"/>
    </row>
    <row r="13" spans="1:20" ht="18" customHeight="1" x14ac:dyDescent="0.5">
      <c r="A13" s="49" t="s">
        <v>49</v>
      </c>
      <c r="E13" s="110"/>
      <c r="F13" s="111"/>
      <c r="G13" s="111"/>
      <c r="H13" s="112"/>
      <c r="J13" s="106"/>
      <c r="K13" s="28" t="s">
        <v>26</v>
      </c>
      <c r="L13" s="69">
        <f ca="1">SUM(L9:L12)</f>
        <v>2549189.6</v>
      </c>
      <c r="M13" s="67">
        <f ca="1">SUM(M9:M12)</f>
        <v>10874938.800000001</v>
      </c>
      <c r="N13" s="68">
        <f ca="1">SUM(N9:N12)</f>
        <v>13424128.4</v>
      </c>
      <c r="P13" s="89"/>
      <c r="Q13" s="90"/>
    </row>
    <row r="14" spans="1:20" ht="18" customHeight="1" x14ac:dyDescent="0.5">
      <c r="A14" s="49"/>
      <c r="E14" s="110"/>
      <c r="F14" s="111"/>
      <c r="G14" s="111"/>
      <c r="H14" s="112"/>
      <c r="K14" s="29" t="s">
        <v>17</v>
      </c>
      <c r="L14" s="70">
        <f ca="1">SUM(L4:L8)-SUM(L12:L13)</f>
        <v>83597020.400000006</v>
      </c>
      <c r="M14" s="36"/>
      <c r="N14" s="36"/>
      <c r="P14" s="89"/>
      <c r="Q14" s="90"/>
    </row>
    <row r="15" spans="1:20" ht="15" customHeight="1" x14ac:dyDescent="0.3">
      <c r="A15" s="49" t="s">
        <v>52</v>
      </c>
      <c r="E15" s="113"/>
      <c r="F15" s="114"/>
      <c r="G15" s="114"/>
      <c r="H15" s="115"/>
      <c r="P15" s="89"/>
      <c r="Q15" s="90"/>
    </row>
    <row r="16" spans="1:20" ht="17.25" customHeight="1" x14ac:dyDescent="0.3">
      <c r="A16" s="49" t="s">
        <v>53</v>
      </c>
      <c r="J16" s="93" t="s">
        <v>65</v>
      </c>
      <c r="K16" s="94"/>
      <c r="L16" s="94"/>
      <c r="M16" s="94"/>
      <c r="N16" s="95"/>
      <c r="P16" s="89"/>
      <c r="Q16" s="90"/>
    </row>
    <row r="17" spans="1:17" ht="46.5" customHeight="1" x14ac:dyDescent="0.3">
      <c r="A17" s="49"/>
      <c r="D17" s="63"/>
      <c r="E17" s="116" t="s">
        <v>64</v>
      </c>
      <c r="F17" s="116"/>
      <c r="G17" s="116"/>
      <c r="H17" s="116"/>
      <c r="J17" s="96"/>
      <c r="K17" s="97"/>
      <c r="L17" s="97"/>
      <c r="M17" s="97"/>
      <c r="N17" s="98"/>
      <c r="P17" s="89"/>
      <c r="Q17" s="90"/>
    </row>
    <row r="18" spans="1:17" ht="104.25" customHeight="1" x14ac:dyDescent="0.3">
      <c r="A18" s="49">
        <v>0</v>
      </c>
      <c r="D18" s="63"/>
      <c r="E18" s="116"/>
      <c r="F18" s="116"/>
      <c r="G18" s="116"/>
      <c r="H18" s="116"/>
      <c r="L18"/>
      <c r="M18"/>
      <c r="N18"/>
      <c r="P18" s="91"/>
      <c r="Q18" s="92"/>
    </row>
    <row r="19" spans="1:17" x14ac:dyDescent="0.3">
      <c r="A19" s="49">
        <v>3</v>
      </c>
    </row>
    <row r="20" spans="1:17" ht="15" customHeight="1" x14ac:dyDescent="0.3">
      <c r="A20" s="49">
        <v>1</v>
      </c>
      <c r="D20" s="99" t="s">
        <v>45</v>
      </c>
      <c r="E20" s="100"/>
      <c r="F20" s="100"/>
      <c r="G20" s="100"/>
      <c r="H20" s="100"/>
      <c r="I20" s="100"/>
      <c r="J20" s="100"/>
      <c r="K20" s="100"/>
      <c r="L20" s="100"/>
      <c r="M20" s="100"/>
      <c r="N20" s="100"/>
      <c r="O20" s="100"/>
      <c r="P20" s="100"/>
      <c r="Q20" s="100"/>
    </row>
    <row r="21" spans="1:17" ht="22.95" customHeight="1" thickBot="1" x14ac:dyDescent="0.35">
      <c r="A21" s="49">
        <v>2</v>
      </c>
      <c r="D21" s="101"/>
      <c r="E21" s="102"/>
      <c r="F21" s="102"/>
      <c r="G21" s="102"/>
      <c r="H21" s="102"/>
      <c r="I21" s="102"/>
      <c r="J21" s="102"/>
      <c r="K21" s="102"/>
      <c r="L21" s="102"/>
      <c r="M21" s="102"/>
      <c r="N21" s="102"/>
      <c r="O21" s="102"/>
      <c r="P21" s="102"/>
      <c r="Q21" s="102"/>
    </row>
    <row r="22" spans="1:17" x14ac:dyDescent="0.3">
      <c r="A22" s="49">
        <v>4</v>
      </c>
      <c r="L22" s="31"/>
      <c r="M22" s="31"/>
      <c r="N22" s="31"/>
    </row>
    <row r="23" spans="1:17" x14ac:dyDescent="0.3">
      <c r="L23" s="31"/>
      <c r="M23" s="31"/>
      <c r="N23" s="31"/>
    </row>
    <row r="24" spans="1:17" x14ac:dyDescent="0.3">
      <c r="L24" s="31"/>
      <c r="M24" s="31"/>
      <c r="N24" s="31"/>
    </row>
    <row r="25" spans="1:17" x14ac:dyDescent="0.3">
      <c r="L25" s="31"/>
      <c r="M25" s="31"/>
      <c r="N25" s="31"/>
    </row>
    <row r="26" spans="1:17" x14ac:dyDescent="0.3">
      <c r="L26" s="31"/>
      <c r="M26" s="31"/>
      <c r="N26" s="31"/>
    </row>
    <row r="27" spans="1:17" x14ac:dyDescent="0.3">
      <c r="L27" s="31"/>
      <c r="M27" s="31"/>
      <c r="N27" s="31"/>
    </row>
    <row r="28" spans="1:17" x14ac:dyDescent="0.3">
      <c r="L28" s="31"/>
      <c r="M28" s="31"/>
      <c r="N28" s="31"/>
    </row>
    <row r="29" spans="1:17" x14ac:dyDescent="0.3">
      <c r="L29" s="31"/>
      <c r="M29" s="31"/>
      <c r="N29" s="31"/>
    </row>
    <row r="30" spans="1:17" x14ac:dyDescent="0.3">
      <c r="L30" s="31"/>
      <c r="M30" s="31"/>
      <c r="N30" s="31"/>
    </row>
  </sheetData>
  <sheetProtection algorithmName="SHA-512" hashValue="2AargCsA/e0rD7u2wa9A8mxFFwCOh6uQiVhdWYSDfDdF6l6WDLkBGeneeZsNDNq94yUIBC+6TaPWr5oQdOIUnQ==" saltValue="wbxa4ljInMRdeV9wcjTS7Q==" spinCount="100000" sheet="1" objects="1" scenarios="1"/>
  <mergeCells count="21">
    <mergeCell ref="P12:Q18"/>
    <mergeCell ref="J16:N17"/>
    <mergeCell ref="D20:Q21"/>
    <mergeCell ref="E9:F9"/>
    <mergeCell ref="G9:H9"/>
    <mergeCell ref="J9:J13"/>
    <mergeCell ref="E12:H15"/>
    <mergeCell ref="E17:H18"/>
    <mergeCell ref="E10:F11"/>
    <mergeCell ref="G10:H11"/>
    <mergeCell ref="D1:H1"/>
    <mergeCell ref="J1:N1"/>
    <mergeCell ref="P1:Q1"/>
    <mergeCell ref="E4:H6"/>
    <mergeCell ref="J4:J8"/>
    <mergeCell ref="E7:F7"/>
    <mergeCell ref="G7:H7"/>
    <mergeCell ref="E8:F8"/>
    <mergeCell ref="G8:H8"/>
    <mergeCell ref="P5:P6"/>
    <mergeCell ref="Q5:Q6"/>
  </mergeCells>
  <phoneticPr fontId="1" type="noConversion"/>
  <dataValidations count="3">
    <dataValidation type="list" allowBlank="1" showInputMessage="1" showErrorMessage="1" sqref="G7" xr:uid="{00000000-0002-0000-0100-000000000000}">
      <formula1>$A$11:$A$13</formula1>
    </dataValidation>
    <dataValidation type="list" allowBlank="1" showInputMessage="1" showErrorMessage="1" sqref="G8" xr:uid="{00000000-0002-0000-0100-000001000000}">
      <formula1>$A$15:$A$16</formula1>
    </dataValidation>
    <dataValidation type="list" allowBlank="1" showInputMessage="1" showErrorMessage="1" sqref="G9:H9" xr:uid="{9E3E08E1-CAE8-415B-B4DF-F523F53DBE18}">
      <formula1>$A$18:$A$22</formula1>
    </dataValidation>
  </dataValidations>
  <pageMargins left="0.7" right="0.7" top="0.75" bottom="0.75" header="0.3" footer="0.3"/>
  <pageSetup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3000000}">
          <x14:formula1>
            <xm:f>base!$A$25:$A$26</xm:f>
          </x14:formula1>
          <xm:sqref>G10</xm:sqref>
        </x14:dataValidation>
      </x14:dataValidations>
    </ext>
  </extLst>
</worksheet>
</file>

<file path=docProps/app.xml><?xml version="1.0" encoding="utf-8"?>
<Properties xmlns="http://schemas.openxmlformats.org/officeDocument/2006/extended-properties" xmlns:vt="http://schemas.openxmlformats.org/officeDocument/2006/docPropsVTypes">
  <TotalTime>0</TotalTime>
  <Pages>2</Pages>
  <Words>0</Words>
  <Characters>0</Characters>
  <Application>Microsoft Excel</Application>
  <DocSecurity>0</DocSecurity>
  <Lines>0</Lines>
  <Paragraphs>0</Paragraphs>
  <MMClips>0</MMClips>
  <ScaleCrop>false</ScaleCrop>
  <HeadingPairs>
    <vt:vector size="2" baseType="variant">
      <vt:variant>
        <vt:lpstr>Worksheets</vt:lpstr>
      </vt:variant>
      <vt:variant>
        <vt:i4>2</vt:i4>
      </vt:variant>
    </vt:vector>
  </HeadingPairs>
  <TitlesOfParts>
    <vt:vector size="2" baseType="lpstr">
      <vt:lpstr>base</vt:lpstr>
      <vt:lpstr>calc</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mr.rahimy</dc:creator>
  <cp:lastModifiedBy>S K</cp:lastModifiedBy>
  <cp:revision>3</cp:revision>
  <dcterms:created xsi:type="dcterms:W3CDTF">2024-02-04T07:53:29Z</dcterms:created>
  <dcterms:modified xsi:type="dcterms:W3CDTF">2026-01-15T09:18:18Z</dcterms:modified>
</cp:coreProperties>
</file>